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nicole_lesniewski_ky_gov/Documents/Reports/MCO Report/"/>
    </mc:Choice>
  </mc:AlternateContent>
  <xr:revisionPtr revIDLastSave="0" documentId="8_{F6EAB608-C876-4224-9E96-CD20B67BF793}" xr6:coauthVersionLast="47" xr6:coauthVersionMax="47" xr10:uidLastSave="{00000000-0000-0000-0000-000000000000}"/>
  <bookViews>
    <workbookView xWindow="-28920" yWindow="-7290" windowWidth="29040" windowHeight="15720" xr2:uid="{27EB2BC8-4D73-4E08-83F8-56FF23452A4F}"/>
  </bookViews>
  <sheets>
    <sheet name="SFY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12" i="1" l="1"/>
  <c r="H22" i="1" l="1"/>
  <c r="G22" i="1" l="1"/>
  <c r="E6" i="1"/>
  <c r="E7" i="1"/>
  <c r="D12" i="1" l="1"/>
  <c r="E22" i="1"/>
  <c r="E21" i="1" l="1"/>
  <c r="E20" i="1"/>
  <c r="N3" i="1"/>
  <c r="K3" i="1"/>
  <c r="P31" i="1" l="1"/>
  <c r="M31" i="1"/>
  <c r="J31" i="1"/>
  <c r="G31" i="1"/>
  <c r="D31" i="1"/>
  <c r="P18" i="1"/>
  <c r="M18" i="1"/>
  <c r="J18" i="1"/>
  <c r="G18" i="1"/>
  <c r="D18" i="1"/>
  <c r="N11" i="1"/>
  <c r="N6" i="1"/>
  <c r="K11" i="1" l="1"/>
  <c r="K6" i="1"/>
  <c r="H6" i="1"/>
  <c r="H11" i="1"/>
  <c r="E11" i="1"/>
  <c r="M14" i="1" l="1"/>
  <c r="J14" i="1"/>
  <c r="M27" i="1"/>
  <c r="M33" i="1" s="1"/>
  <c r="J27" i="1"/>
  <c r="G27" i="1"/>
  <c r="D27" i="1"/>
  <c r="H13" i="1"/>
  <c r="E13" i="1"/>
  <c r="P26" i="1"/>
  <c r="P25" i="1"/>
  <c r="P24" i="1"/>
  <c r="P23" i="1"/>
  <c r="P22" i="1"/>
  <c r="P21" i="1"/>
  <c r="P20" i="1"/>
  <c r="P7" i="1"/>
  <c r="P8" i="1"/>
  <c r="P9" i="1"/>
  <c r="P10" i="1"/>
  <c r="P11" i="1"/>
  <c r="P12" i="1"/>
  <c r="P6" i="1"/>
  <c r="H12" i="1"/>
  <c r="H10" i="1"/>
  <c r="H9" i="1"/>
  <c r="H8" i="1"/>
  <c r="H7" i="1"/>
  <c r="E12" i="1"/>
  <c r="E9" i="1"/>
  <c r="E10" i="1"/>
  <c r="E8" i="1"/>
  <c r="J33" i="1" l="1"/>
  <c r="H27" i="1"/>
  <c r="E27" i="1"/>
  <c r="Q11" i="1"/>
  <c r="R11" i="1" s="1"/>
  <c r="D14" i="1"/>
  <c r="D33" i="1" s="1"/>
  <c r="Q6" i="1"/>
  <c r="R6" i="1" s="1"/>
  <c r="P27" i="1"/>
  <c r="P13" i="1"/>
  <c r="P14" i="1" s="1"/>
  <c r="G14" i="1"/>
  <c r="G33" i="1" s="1"/>
  <c r="H14" i="1"/>
  <c r="E14" i="1"/>
  <c r="E33" i="1" l="1"/>
  <c r="H33" i="1"/>
  <c r="P33" i="1"/>
  <c r="N2" i="1" l="1"/>
  <c r="K2" i="1"/>
  <c r="N12" i="1" l="1"/>
  <c r="N10" i="1"/>
  <c r="N9" i="1"/>
  <c r="N8" i="1"/>
  <c r="N7" i="1"/>
  <c r="N13" i="1"/>
  <c r="K13" i="1"/>
  <c r="Q13" i="1" s="1"/>
  <c r="R13" i="1" s="1"/>
  <c r="K12" i="1"/>
  <c r="Q12" i="1" s="1"/>
  <c r="R12" i="1" s="1"/>
  <c r="K10" i="1"/>
  <c r="K8" i="1"/>
  <c r="K7" i="1"/>
  <c r="K9" i="1"/>
  <c r="Q9" i="1" s="1"/>
  <c r="R9" i="1" s="1"/>
  <c r="Q21" i="1"/>
  <c r="R21" i="1" s="1"/>
  <c r="Q20" i="1"/>
  <c r="R20" i="1" s="1"/>
  <c r="Q10" i="1" l="1"/>
  <c r="R10" i="1" s="1"/>
  <c r="N14" i="1"/>
  <c r="Q8" i="1"/>
  <c r="R8" i="1" s="1"/>
  <c r="K14" i="1"/>
  <c r="Q7" i="1"/>
  <c r="Q23" i="1"/>
  <c r="R23" i="1" s="1"/>
  <c r="Q22" i="1"/>
  <c r="R22" i="1" s="1"/>
  <c r="N27" i="1"/>
  <c r="Q25" i="1"/>
  <c r="R25" i="1" s="1"/>
  <c r="K27" i="1"/>
  <c r="Q26" i="1"/>
  <c r="R26" i="1" s="1"/>
  <c r="Q24" i="1"/>
  <c r="R24" i="1" s="1"/>
  <c r="N33" i="1" l="1"/>
  <c r="K33" i="1"/>
  <c r="R7" i="1"/>
  <c r="R14" i="1" s="1"/>
  <c r="Q14" i="1"/>
  <c r="R27" i="1"/>
  <c r="Q27" i="1"/>
  <c r="Q33" i="1" l="1"/>
  <c r="R33" i="1"/>
</calcChain>
</file>

<file path=xl/sharedStrings.xml><?xml version="1.0" encoding="utf-8"?>
<sst xmlns="http://schemas.openxmlformats.org/spreadsheetml/2006/main" count="78" uniqueCount="41">
  <si>
    <t>Collected by Department of Revenue</t>
  </si>
  <si>
    <t>(a) KRS 142.303</t>
  </si>
  <si>
    <t>(b) KRS 142.307</t>
  </si>
  <si>
    <t>(c) KRS 142.314</t>
  </si>
  <si>
    <t>(d) KRS 142.315</t>
  </si>
  <si>
    <t>(e) KRS 142.316</t>
  </si>
  <si>
    <t>(f) KRS 142.318</t>
  </si>
  <si>
    <t>(g) KRS 142.361</t>
  </si>
  <si>
    <t>(h) KRS 142.363</t>
  </si>
  <si>
    <t>(i) KRS 205.6403(3)(h)</t>
  </si>
  <si>
    <t>(j) KRS 205.6403(3)(i)</t>
  </si>
  <si>
    <t>(k) KRS 205.6412</t>
  </si>
  <si>
    <t>(l) Other</t>
  </si>
  <si>
    <t>Collected by Department for Medicaid Services</t>
  </si>
  <si>
    <t>Hospital Tax</t>
  </si>
  <si>
    <t>Home Health Agencies</t>
  </si>
  <si>
    <t>Psychiatric Residential Treatment Facilities (PRTF)</t>
  </si>
  <si>
    <t>Medicaid Managed Care Organizations</t>
  </si>
  <si>
    <t>Nursing Facilities</t>
  </si>
  <si>
    <t>Ambulance (APAP)</t>
  </si>
  <si>
    <t>Hospital Rate Improvement Program (HRIP)- Outpatient</t>
  </si>
  <si>
    <t>State Revenue</t>
  </si>
  <si>
    <t>Federal Match</t>
  </si>
  <si>
    <t>Total</t>
  </si>
  <si>
    <t>Grand Total</t>
  </si>
  <si>
    <t>FMAP</t>
  </si>
  <si>
    <t>Supports for Community Living (SCL) &amp; Intermediate Care Facility-IDD Services (ICF-IDD)</t>
  </si>
  <si>
    <t>Regional Community Mental Health and IDD Services (ICF-IDD)</t>
  </si>
  <si>
    <t>Total Funds</t>
  </si>
  <si>
    <t>Kentucky Access Assessment from HBE</t>
  </si>
  <si>
    <t>Managed Care 1% Assessment</t>
  </si>
  <si>
    <r>
      <t xml:space="preserve">Kentucky Trauma Hospital Rate Improvement (KTHRI) - </t>
    </r>
    <r>
      <rPr>
        <b/>
        <u/>
        <sz val="11"/>
        <color theme="1"/>
        <rFont val="Aptos Narrow"/>
        <family val="2"/>
        <scheme val="minor"/>
      </rPr>
      <t>IGT</t>
    </r>
  </si>
  <si>
    <r>
      <t xml:space="preserve">University Hospital Directed Payment - </t>
    </r>
    <r>
      <rPr>
        <b/>
        <u/>
        <sz val="11"/>
        <color theme="1"/>
        <rFont val="Aptos Narrow"/>
        <family val="2"/>
        <scheme val="minor"/>
      </rPr>
      <t>IGT</t>
    </r>
  </si>
  <si>
    <r>
      <t xml:space="preserve">Ambulance Supplemental Payment Program (ASPP) - </t>
    </r>
    <r>
      <rPr>
        <b/>
        <u/>
        <sz val="11"/>
        <color theme="1"/>
        <rFont val="Aptos Narrow"/>
        <family val="2"/>
        <scheme val="minor"/>
      </rPr>
      <t>IGT</t>
    </r>
  </si>
  <si>
    <t>SFY 2026 Q1</t>
  </si>
  <si>
    <t>SFY 2026 Q2</t>
  </si>
  <si>
    <t>SFY 2026 Q3</t>
  </si>
  <si>
    <t>SFY 2026 Q4</t>
  </si>
  <si>
    <t>SFY 2026 Total</t>
  </si>
  <si>
    <t>CHIP FMAP</t>
  </si>
  <si>
    <t>Hospital Rate Improvement Program (HRIP)- Inpatient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</si>
</sst>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right"/>
    </xf>
    <xf numFmtId="10" fontId="0" fillId="2" borderId="0" xfId="1" applyNumberFormat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0" fillId="2" borderId="0" xfId="0" applyNumberFormat="1" applyFill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wrapText="1"/>
    </xf>
    <xf numFmtId="165" fontId="0" fillId="2" borderId="3" xfId="0" applyNumberFormat="1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horizontal="right" vertical="center"/>
    </xf>
    <xf numFmtId="165" fontId="0" fillId="2" borderId="5" xfId="0" applyNumberFormat="1" applyFill="1" applyBorder="1" applyAlignment="1">
      <alignment vertical="center"/>
    </xf>
    <xf numFmtId="165" fontId="0" fillId="2" borderId="6" xfId="0" applyNumberFormat="1" applyFill="1" applyBorder="1" applyAlignment="1">
      <alignment vertical="center"/>
    </xf>
    <xf numFmtId="165" fontId="0" fillId="2" borderId="7" xfId="0" applyNumberFormat="1" applyFill="1" applyBorder="1" applyAlignment="1">
      <alignment vertical="center"/>
    </xf>
    <xf numFmtId="165" fontId="0" fillId="2" borderId="8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horizontal="right" vertical="center"/>
    </xf>
    <xf numFmtId="165" fontId="5" fillId="2" borderId="0" xfId="0" applyNumberFormat="1" applyFont="1" applyFill="1"/>
    <xf numFmtId="165" fontId="0" fillId="2" borderId="0" xfId="0" applyNumberFormat="1" applyFill="1"/>
    <xf numFmtId="165" fontId="3" fillId="2" borderId="0" xfId="0" applyNumberFormat="1" applyFont="1" applyFill="1"/>
    <xf numFmtId="165" fontId="2" fillId="3" borderId="5" xfId="0" applyNumberFormat="1" applyFont="1" applyFill="1" applyBorder="1"/>
    <xf numFmtId="165" fontId="2" fillId="3" borderId="6" xfId="0" applyNumberFormat="1" applyFont="1" applyFill="1" applyBorder="1"/>
    <xf numFmtId="165" fontId="3" fillId="2" borderId="2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right" vertical="center"/>
    </xf>
    <xf numFmtId="165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165" fontId="6" fillId="2" borderId="0" xfId="0" applyNumberFormat="1" applyFont="1" applyFill="1"/>
    <xf numFmtId="165" fontId="0" fillId="0" borderId="5" xfId="0" applyNumberForma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0" fontId="0" fillId="0" borderId="0" xfId="0" applyFont="1" applyFill="1" applyAlignment="1">
      <alignment wrapText="1"/>
    </xf>
    <xf numFmtId="165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B884-48C9-4C88-9B66-9A7CD88B5E6D}">
  <sheetPr>
    <pageSetUpPr fitToPage="1"/>
  </sheetPr>
  <dimension ref="A1:R42"/>
  <sheetViews>
    <sheetView tabSelected="1" workbookViewId="0">
      <selection activeCell="C17" sqref="C17"/>
    </sheetView>
  </sheetViews>
  <sheetFormatPr defaultColWidth="9.109375" defaultRowHeight="15.75" customHeight="1" x14ac:dyDescent="0.3"/>
  <cols>
    <col min="1" max="1" width="4" style="1" customWidth="1"/>
    <col min="2" max="2" width="20" style="1" bestFit="1" customWidth="1"/>
    <col min="3" max="3" width="43.6640625" style="11" customWidth="1"/>
    <col min="4" max="4" width="14.88671875" style="1" bestFit="1" customWidth="1"/>
    <col min="5" max="5" width="16.44140625" style="1" bestFit="1" customWidth="1"/>
    <col min="6" max="6" width="1.33203125" style="1" customWidth="1"/>
    <col min="7" max="7" width="14.88671875" style="1" bestFit="1" customWidth="1"/>
    <col min="8" max="8" width="16.44140625" style="1" bestFit="1" customWidth="1"/>
    <col min="9" max="9" width="1.33203125" style="1" customWidth="1"/>
    <col min="10" max="10" width="14.88671875" style="1" bestFit="1" customWidth="1"/>
    <col min="11" max="11" width="16.44140625" style="1" bestFit="1" customWidth="1"/>
    <col min="12" max="12" width="1.33203125" style="1" customWidth="1"/>
    <col min="13" max="13" width="14.33203125" style="1" bestFit="1" customWidth="1"/>
    <col min="14" max="14" width="13.5546875" style="1" bestFit="1" customWidth="1"/>
    <col min="15" max="15" width="1.33203125" style="1" customWidth="1"/>
    <col min="16" max="18" width="16.44140625" style="1" bestFit="1" customWidth="1"/>
    <col min="19" max="16384" width="9.109375" style="1"/>
  </cols>
  <sheetData>
    <row r="1" spans="1:18" ht="15" thickBot="1" x14ac:dyDescent="0.35"/>
    <row r="2" spans="1:18" ht="14.4" hidden="1" x14ac:dyDescent="0.3">
      <c r="D2" s="3" t="s">
        <v>25</v>
      </c>
      <c r="E2" s="4">
        <v>0.71409999999999996</v>
      </c>
      <c r="G2" s="3" t="s">
        <v>25</v>
      </c>
      <c r="H2" s="4">
        <v>0.71409999999999996</v>
      </c>
      <c r="J2" s="3" t="s">
        <v>25</v>
      </c>
      <c r="K2" s="4">
        <f>H2</f>
        <v>0.71409999999999996</v>
      </c>
      <c r="M2" s="3" t="s">
        <v>25</v>
      </c>
      <c r="N2" s="4">
        <f>H2</f>
        <v>0.71409999999999996</v>
      </c>
    </row>
    <row r="3" spans="1:18" ht="15.75" hidden="1" customHeight="1" thickBot="1" x14ac:dyDescent="0.35">
      <c r="C3" s="14"/>
      <c r="D3" s="3" t="s">
        <v>39</v>
      </c>
      <c r="E3" s="4">
        <v>0.79990000000000006</v>
      </c>
      <c r="G3" s="3" t="s">
        <v>39</v>
      </c>
      <c r="H3" s="4">
        <v>0.79990000000000006</v>
      </c>
      <c r="J3" s="3" t="s">
        <v>39</v>
      </c>
      <c r="K3" s="4">
        <f>H3</f>
        <v>0.79990000000000006</v>
      </c>
      <c r="M3" s="3" t="s">
        <v>39</v>
      </c>
      <c r="N3" s="4">
        <f>H3</f>
        <v>0.79990000000000006</v>
      </c>
    </row>
    <row r="4" spans="1:18" ht="15.75" customHeight="1" x14ac:dyDescent="0.3">
      <c r="D4" s="50" t="s">
        <v>34</v>
      </c>
      <c r="E4" s="51"/>
      <c r="F4" s="5"/>
      <c r="G4" s="50" t="s">
        <v>35</v>
      </c>
      <c r="H4" s="51"/>
      <c r="I4" s="5"/>
      <c r="J4" s="50" t="s">
        <v>36</v>
      </c>
      <c r="K4" s="51"/>
      <c r="L4" s="5"/>
      <c r="M4" s="50" t="s">
        <v>37</v>
      </c>
      <c r="N4" s="51"/>
      <c r="O4" s="5"/>
      <c r="P4" s="48" t="s">
        <v>38</v>
      </c>
      <c r="Q4" s="48"/>
      <c r="R4" s="48"/>
    </row>
    <row r="5" spans="1:18" ht="14.25" customHeight="1" thickBot="1" x14ac:dyDescent="0.35">
      <c r="A5" s="2" t="s">
        <v>0</v>
      </c>
      <c r="D5" s="8" t="s">
        <v>21</v>
      </c>
      <c r="E5" s="9" t="s">
        <v>22</v>
      </c>
      <c r="F5" s="6"/>
      <c r="G5" s="8" t="s">
        <v>21</v>
      </c>
      <c r="H5" s="9" t="s">
        <v>22</v>
      </c>
      <c r="I5" s="6"/>
      <c r="J5" s="8" t="s">
        <v>21</v>
      </c>
      <c r="K5" s="9" t="s">
        <v>22</v>
      </c>
      <c r="L5" s="6"/>
      <c r="M5" s="8" t="s">
        <v>21</v>
      </c>
      <c r="N5" s="9" t="s">
        <v>22</v>
      </c>
      <c r="O5" s="5"/>
      <c r="P5" s="10" t="s">
        <v>21</v>
      </c>
      <c r="Q5" s="10" t="s">
        <v>22</v>
      </c>
      <c r="R5" s="10" t="s">
        <v>28</v>
      </c>
    </row>
    <row r="6" spans="1:18" ht="14.4" x14ac:dyDescent="0.3">
      <c r="B6" s="12" t="s">
        <v>1</v>
      </c>
      <c r="C6" s="11" t="s">
        <v>14</v>
      </c>
      <c r="D6" s="20">
        <v>42507135.270000003</v>
      </c>
      <c r="E6" s="21">
        <f>(D6/(1-E$3)-D6)</f>
        <v>169922326.34919047</v>
      </c>
      <c r="F6" s="22"/>
      <c r="G6" s="20">
        <v>43812175.909999996</v>
      </c>
      <c r="H6" s="21">
        <f>(G6/(1-H$3)-G6)</f>
        <v>175139227.93807602</v>
      </c>
      <c r="I6" s="22"/>
      <c r="J6" s="20"/>
      <c r="K6" s="21">
        <f>(J6/(1-K$3)-J6)</f>
        <v>0</v>
      </c>
      <c r="L6" s="22"/>
      <c r="M6" s="20"/>
      <c r="N6" s="21">
        <f>(M6/(1-N$3)-M6)</f>
        <v>0</v>
      </c>
      <c r="O6" s="22"/>
      <c r="P6" s="22">
        <f>SUM(D6,G6,J6,M6)</f>
        <v>86319311.180000007</v>
      </c>
      <c r="Q6" s="22">
        <f>SUM(E6,H6,K6,N6)</f>
        <v>345061554.28726649</v>
      </c>
      <c r="R6" s="23">
        <f>SUM(P6:Q6)</f>
        <v>431380865.4672665</v>
      </c>
    </row>
    <row r="7" spans="1:18" ht="14.4" x14ac:dyDescent="0.3">
      <c r="B7" s="12" t="s">
        <v>2</v>
      </c>
      <c r="C7" s="11" t="s">
        <v>15</v>
      </c>
      <c r="D7" s="24">
        <v>2331685.41</v>
      </c>
      <c r="E7" s="25">
        <f>(D7/(1-E$2)-D7)</f>
        <v>5823912.386432318</v>
      </c>
      <c r="F7" s="22"/>
      <c r="G7" s="24">
        <v>2220134.41</v>
      </c>
      <c r="H7" s="25">
        <f>(G7/(1-H$2)-G7)</f>
        <v>5545288.5001084283</v>
      </c>
      <c r="I7" s="22"/>
      <c r="J7" s="24"/>
      <c r="K7" s="25">
        <f>(J7/(1-K$2)-J7)</f>
        <v>0</v>
      </c>
      <c r="L7" s="22"/>
      <c r="M7" s="24"/>
      <c r="N7" s="25">
        <f>(M7/(1-N$2)-M7)</f>
        <v>0</v>
      </c>
      <c r="O7" s="22"/>
      <c r="P7" s="22">
        <f t="shared" ref="P7:P13" si="0">SUM(D7,G7,J7,M7)</f>
        <v>4551819.82</v>
      </c>
      <c r="Q7" s="22">
        <f t="shared" ref="Q7:Q13" si="1">SUM(E7,H7,K7,N7)</f>
        <v>11369200.886540746</v>
      </c>
      <c r="R7" s="23">
        <f t="shared" ref="R7:R13" si="2">SUM(P7:Q7)</f>
        <v>15921020.706540747</v>
      </c>
    </row>
    <row r="8" spans="1:18" ht="28.8" x14ac:dyDescent="0.3">
      <c r="B8" s="12" t="s">
        <v>3</v>
      </c>
      <c r="C8" s="11" t="s">
        <v>27</v>
      </c>
      <c r="D8" s="24">
        <v>1918597.45</v>
      </c>
      <c r="E8" s="25">
        <f>(D8/(1-E$2)-D8)</f>
        <v>4792131.6510842936</v>
      </c>
      <c r="F8" s="22"/>
      <c r="G8" s="24">
        <v>2624076.79</v>
      </c>
      <c r="H8" s="25">
        <f>(G8/(1-H$2)-G8)</f>
        <v>6554226.0781357111</v>
      </c>
      <c r="I8" s="22"/>
      <c r="J8" s="24"/>
      <c r="K8" s="25">
        <f>(J8/(1-K$2)-J8)</f>
        <v>0</v>
      </c>
      <c r="L8" s="22"/>
      <c r="M8" s="24"/>
      <c r="N8" s="25">
        <f>(M8/(1-N$2)-M8)</f>
        <v>0</v>
      </c>
      <c r="O8" s="22"/>
      <c r="P8" s="22">
        <f t="shared" si="0"/>
        <v>4542674.24</v>
      </c>
      <c r="Q8" s="22">
        <f t="shared" si="1"/>
        <v>11346357.729220005</v>
      </c>
      <c r="R8" s="23">
        <f t="shared" si="2"/>
        <v>15889031.969220005</v>
      </c>
    </row>
    <row r="9" spans="1:18" ht="14.4" x14ac:dyDescent="0.3">
      <c r="B9" s="12" t="s">
        <v>4</v>
      </c>
      <c r="C9" s="11" t="s">
        <v>16</v>
      </c>
      <c r="D9" s="24">
        <v>0</v>
      </c>
      <c r="E9" s="25">
        <f>(D9/(1-E$2)-D9)</f>
        <v>0</v>
      </c>
      <c r="F9" s="22"/>
      <c r="G9" s="24">
        <v>0</v>
      </c>
      <c r="H9" s="25">
        <f>(G9/(1-H$2)-G9)</f>
        <v>0</v>
      </c>
      <c r="I9" s="22"/>
      <c r="J9" s="24"/>
      <c r="K9" s="25">
        <f>(J9/(1-K$2)-J9)</f>
        <v>0</v>
      </c>
      <c r="L9" s="22"/>
      <c r="M9" s="24"/>
      <c r="N9" s="25">
        <f>(M9/(1-N$2)-M9)</f>
        <v>0</v>
      </c>
      <c r="O9" s="22"/>
      <c r="P9" s="22">
        <f t="shared" si="0"/>
        <v>0</v>
      </c>
      <c r="Q9" s="22">
        <f t="shared" si="1"/>
        <v>0</v>
      </c>
      <c r="R9" s="23">
        <f t="shared" si="2"/>
        <v>0</v>
      </c>
    </row>
    <row r="10" spans="1:18" ht="14.4" x14ac:dyDescent="0.3">
      <c r="B10" s="12" t="s">
        <v>5</v>
      </c>
      <c r="C10" s="11" t="s">
        <v>17</v>
      </c>
      <c r="D10" s="24">
        <v>0</v>
      </c>
      <c r="E10" s="25">
        <f>(D10/(1-E$2)-D10)</f>
        <v>0</v>
      </c>
      <c r="F10" s="22"/>
      <c r="G10" s="24">
        <v>0</v>
      </c>
      <c r="H10" s="25">
        <f>(G10/(1-H$2)-G10)</f>
        <v>0</v>
      </c>
      <c r="I10" s="22"/>
      <c r="J10" s="24"/>
      <c r="K10" s="25">
        <f>(J10/(1-K$2)-J10)</f>
        <v>0</v>
      </c>
      <c r="L10" s="22"/>
      <c r="M10" s="24"/>
      <c r="N10" s="25">
        <f>(M10/(1-N$2)-M10)</f>
        <v>0</v>
      </c>
      <c r="O10" s="22"/>
      <c r="P10" s="22">
        <f t="shared" si="0"/>
        <v>0</v>
      </c>
      <c r="Q10" s="22">
        <f t="shared" si="1"/>
        <v>0</v>
      </c>
      <c r="R10" s="23">
        <f t="shared" si="2"/>
        <v>0</v>
      </c>
    </row>
    <row r="11" spans="1:18" ht="14.4" x14ac:dyDescent="0.3">
      <c r="B11" s="12" t="s">
        <v>6</v>
      </c>
      <c r="C11" s="11" t="s">
        <v>19</v>
      </c>
      <c r="D11" s="24">
        <v>2970547.31</v>
      </c>
      <c r="E11" s="25">
        <f>(D11/(1-E$3)-D11)</f>
        <v>11874766.583053477</v>
      </c>
      <c r="F11" s="22"/>
      <c r="G11" s="24">
        <v>2866447.2</v>
      </c>
      <c r="H11" s="25">
        <f>(G11/(1-H$3)-G11)</f>
        <v>11458626.26326837</v>
      </c>
      <c r="I11" s="22"/>
      <c r="J11" s="24"/>
      <c r="K11" s="25">
        <f>(J11/(1-K$3)-J11)</f>
        <v>0</v>
      </c>
      <c r="L11" s="22"/>
      <c r="M11" s="24"/>
      <c r="N11" s="25">
        <f>(M11/(1-N$3)-M11)</f>
        <v>0</v>
      </c>
      <c r="O11" s="22"/>
      <c r="P11" s="22">
        <f t="shared" si="0"/>
        <v>5836994.5099999998</v>
      </c>
      <c r="Q11" s="22">
        <f t="shared" si="1"/>
        <v>23333392.846321847</v>
      </c>
      <c r="R11" s="23">
        <f t="shared" si="2"/>
        <v>29170387.356321849</v>
      </c>
    </row>
    <row r="12" spans="1:18" ht="14.4" x14ac:dyDescent="0.3">
      <c r="B12" s="12" t="s">
        <v>7</v>
      </c>
      <c r="C12" s="11" t="s">
        <v>18</v>
      </c>
      <c r="D12" s="24">
        <f>168821.72+346576.3+340540.24+28903308.56</f>
        <v>29759246.82</v>
      </c>
      <c r="E12" s="25">
        <f>(D12/(1-E$2)-D12)</f>
        <v>74330458.741385072</v>
      </c>
      <c r="F12" s="22"/>
      <c r="G12" s="24">
        <f>160449.37+333069.06+453265.24+29033834.89</f>
        <v>29980618.560000002</v>
      </c>
      <c r="H12" s="25">
        <f>(G12/(1-H$2)-G12)</f>
        <v>74883384.797817409</v>
      </c>
      <c r="I12" s="22"/>
      <c r="J12" s="24"/>
      <c r="K12" s="25">
        <f>(J12/(1-K$2)-J12)</f>
        <v>0</v>
      </c>
      <c r="L12" s="22"/>
      <c r="M12" s="24"/>
      <c r="N12" s="25">
        <f>(M12/(1-N$2)-M12)</f>
        <v>0</v>
      </c>
      <c r="O12" s="22"/>
      <c r="P12" s="22">
        <f t="shared" si="0"/>
        <v>59739865.380000003</v>
      </c>
      <c r="Q12" s="22">
        <f t="shared" si="1"/>
        <v>149213843.53920248</v>
      </c>
      <c r="R12" s="23">
        <f t="shared" si="2"/>
        <v>208953708.91920248</v>
      </c>
    </row>
    <row r="13" spans="1:18" ht="29.4" thickBot="1" x14ac:dyDescent="0.35">
      <c r="B13" s="12" t="s">
        <v>8</v>
      </c>
      <c r="C13" s="13" t="s">
        <v>26</v>
      </c>
      <c r="D13" s="26">
        <v>5910275.1900000004</v>
      </c>
      <c r="E13" s="27">
        <f>(D13/(1-E$2)-D13)</f>
        <v>14762250.833084993</v>
      </c>
      <c r="F13" s="22"/>
      <c r="G13" s="26">
        <v>5338364.8899999997</v>
      </c>
      <c r="H13" s="27">
        <f>(G13/(1-H$2)-G13)</f>
        <v>13333775.333854489</v>
      </c>
      <c r="I13" s="22"/>
      <c r="J13" s="26"/>
      <c r="K13" s="27">
        <f>(J13/(1-K$2)-J13)</f>
        <v>0</v>
      </c>
      <c r="L13" s="22"/>
      <c r="M13" s="26"/>
      <c r="N13" s="27">
        <f>(M13/(1-N$2)-M13)</f>
        <v>0</v>
      </c>
      <c r="O13" s="22"/>
      <c r="P13" s="28">
        <f t="shared" si="0"/>
        <v>11248640.08</v>
      </c>
      <c r="Q13" s="28">
        <f t="shared" si="1"/>
        <v>28096026.166939482</v>
      </c>
      <c r="R13" s="29">
        <f t="shared" si="2"/>
        <v>39344666.24693948</v>
      </c>
    </row>
    <row r="14" spans="1:18" ht="14.4" x14ac:dyDescent="0.3">
      <c r="C14" s="15" t="s">
        <v>23</v>
      </c>
      <c r="D14" s="30">
        <f>SUM(D6:D13)</f>
        <v>85397487.450000018</v>
      </c>
      <c r="E14" s="30">
        <f>SUM(E6:E13)</f>
        <v>281505846.54423064</v>
      </c>
      <c r="F14" s="31"/>
      <c r="G14" s="30">
        <f>SUM(G6:G13)</f>
        <v>86841817.760000005</v>
      </c>
      <c r="H14" s="30">
        <f>SUM(H6:H13)</f>
        <v>286914528.91126043</v>
      </c>
      <c r="I14" s="31"/>
      <c r="J14" s="30">
        <f>SUM(J6:J13)</f>
        <v>0</v>
      </c>
      <c r="K14" s="30">
        <f>SUM(K6:K13)</f>
        <v>0</v>
      </c>
      <c r="L14" s="31"/>
      <c r="M14" s="30">
        <f>SUM(M6:M13)</f>
        <v>0</v>
      </c>
      <c r="N14" s="30">
        <f>SUM(N6:N13)</f>
        <v>0</v>
      </c>
      <c r="O14" s="31"/>
      <c r="P14" s="30">
        <f>SUM(P6:P13)</f>
        <v>172239305.21000001</v>
      </c>
      <c r="Q14" s="30">
        <f>SUM(Q6:Q13)</f>
        <v>568420375.45549107</v>
      </c>
      <c r="R14" s="30">
        <f>SUM(R6:R13)</f>
        <v>740659680.6654911</v>
      </c>
    </row>
    <row r="15" spans="1:18" ht="14.4" x14ac:dyDescent="0.3">
      <c r="C15" s="15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14.4" x14ac:dyDescent="0.3">
      <c r="C16" s="15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15" thickBot="1" x14ac:dyDescent="0.35">
      <c r="C17" s="16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14.4" x14ac:dyDescent="0.3">
      <c r="D18" s="44" t="str">
        <f>D4</f>
        <v>SFY 2026 Q1</v>
      </c>
      <c r="E18" s="45"/>
      <c r="F18" s="32"/>
      <c r="G18" s="44" t="str">
        <f>G4</f>
        <v>SFY 2026 Q2</v>
      </c>
      <c r="H18" s="45"/>
      <c r="I18" s="32"/>
      <c r="J18" s="44" t="str">
        <f>J4</f>
        <v>SFY 2026 Q3</v>
      </c>
      <c r="K18" s="45"/>
      <c r="L18" s="32"/>
      <c r="M18" s="44" t="str">
        <f>M4</f>
        <v>SFY 2026 Q4</v>
      </c>
      <c r="N18" s="45"/>
      <c r="O18" s="32"/>
      <c r="P18" s="49" t="str">
        <f>P4</f>
        <v>SFY 2026 Total</v>
      </c>
      <c r="Q18" s="49"/>
      <c r="R18" s="49"/>
    </row>
    <row r="19" spans="1:18" ht="15" thickBot="1" x14ac:dyDescent="0.35">
      <c r="A19" s="2" t="s">
        <v>13</v>
      </c>
      <c r="D19" s="33" t="s">
        <v>21</v>
      </c>
      <c r="E19" s="34" t="s">
        <v>22</v>
      </c>
      <c r="F19" s="32"/>
      <c r="G19" s="33" t="s">
        <v>21</v>
      </c>
      <c r="H19" s="34" t="s">
        <v>22</v>
      </c>
      <c r="I19" s="32"/>
      <c r="J19" s="33" t="s">
        <v>21</v>
      </c>
      <c r="K19" s="34" t="s">
        <v>22</v>
      </c>
      <c r="L19" s="32"/>
      <c r="M19" s="33" t="s">
        <v>21</v>
      </c>
      <c r="N19" s="34" t="s">
        <v>22</v>
      </c>
      <c r="O19" s="32"/>
      <c r="P19" s="35" t="s">
        <v>21</v>
      </c>
      <c r="Q19" s="35" t="s">
        <v>22</v>
      </c>
      <c r="R19" s="35" t="s">
        <v>28</v>
      </c>
    </row>
    <row r="20" spans="1:18" ht="28.8" x14ac:dyDescent="0.3">
      <c r="B20" s="17" t="s">
        <v>9</v>
      </c>
      <c r="C20" s="11" t="s">
        <v>40</v>
      </c>
      <c r="D20" s="36">
        <v>52127484.159999996</v>
      </c>
      <c r="E20" s="37">
        <f>226091338.14+2997983-D20</f>
        <v>176961836.97999999</v>
      </c>
      <c r="F20" s="23"/>
      <c r="G20" s="36">
        <v>73215657.670000002</v>
      </c>
      <c r="H20" s="25">
        <f>251940731.92</f>
        <v>251940731.91999999</v>
      </c>
      <c r="I20" s="23"/>
      <c r="J20" s="36"/>
      <c r="K20" s="37"/>
      <c r="L20" s="23"/>
      <c r="M20" s="36"/>
      <c r="N20" s="37"/>
      <c r="O20" s="23"/>
      <c r="P20" s="23">
        <f t="shared" ref="P20:P26" si="3">SUM(D20,G20,J20,M20)</f>
        <v>125343141.83</v>
      </c>
      <c r="Q20" s="23">
        <f t="shared" ref="Q20:Q26" si="4">SUM(E20,H20,K20,N20)</f>
        <v>428902568.89999998</v>
      </c>
      <c r="R20" s="22">
        <f t="shared" ref="R20:R26" si="5">SUM(P20:Q20)</f>
        <v>554245710.73000002</v>
      </c>
    </row>
    <row r="21" spans="1:18" ht="28.8" x14ac:dyDescent="0.3">
      <c r="B21" s="17" t="s">
        <v>10</v>
      </c>
      <c r="C21" s="11" t="s">
        <v>20</v>
      </c>
      <c r="D21" s="36">
        <v>78359405.549999997</v>
      </c>
      <c r="E21" s="37">
        <f>406382020.2-D21</f>
        <v>328022614.64999998</v>
      </c>
      <c r="F21" s="23"/>
      <c r="G21" s="36">
        <v>108645199.68000001</v>
      </c>
      <c r="H21" s="25">
        <f>472273562.05</f>
        <v>472273562.05000001</v>
      </c>
      <c r="I21" s="23"/>
      <c r="J21" s="36"/>
      <c r="K21" s="37"/>
      <c r="L21" s="23"/>
      <c r="M21" s="36"/>
      <c r="N21" s="37"/>
      <c r="O21" s="23"/>
      <c r="P21" s="23">
        <f t="shared" si="3"/>
        <v>187004605.23000002</v>
      </c>
      <c r="Q21" s="23">
        <f t="shared" si="4"/>
        <v>800296176.70000005</v>
      </c>
      <c r="R21" s="22">
        <f t="shared" si="5"/>
        <v>987300781.93000007</v>
      </c>
    </row>
    <row r="22" spans="1:18" ht="28.8" x14ac:dyDescent="0.3">
      <c r="B22" s="18" t="s">
        <v>11</v>
      </c>
      <c r="C22" s="43" t="s">
        <v>31</v>
      </c>
      <c r="D22" s="36">
        <v>6343253.1600000001</v>
      </c>
      <c r="E22" s="37">
        <f>26168325.31-D22</f>
        <v>19825072.149999999</v>
      </c>
      <c r="F22" s="23"/>
      <c r="G22" s="36">
        <f>2751068.39+2902654.28</f>
        <v>5653722.6699999999</v>
      </c>
      <c r="H22" s="25">
        <f>23699458.12-G22</f>
        <v>18045735.450000003</v>
      </c>
      <c r="I22" s="23"/>
      <c r="J22" s="36"/>
      <c r="K22" s="37"/>
      <c r="L22" s="23"/>
      <c r="M22" s="36"/>
      <c r="N22" s="37"/>
      <c r="O22" s="23"/>
      <c r="P22" s="23">
        <f t="shared" si="3"/>
        <v>11996975.83</v>
      </c>
      <c r="Q22" s="23">
        <f t="shared" si="4"/>
        <v>37870807.600000001</v>
      </c>
      <c r="R22" s="22">
        <f t="shared" si="5"/>
        <v>49867783.43</v>
      </c>
    </row>
    <row r="23" spans="1:18" ht="14.4" x14ac:dyDescent="0.3">
      <c r="B23" s="18" t="s">
        <v>12</v>
      </c>
      <c r="C23" s="43" t="s">
        <v>32</v>
      </c>
      <c r="D23" s="36">
        <v>78090327.090000004</v>
      </c>
      <c r="E23" s="37">
        <v>305926589.91000003</v>
      </c>
      <c r="F23" s="23"/>
      <c r="G23" s="36">
        <v>116405797.26034001</v>
      </c>
      <c r="H23" s="25">
        <v>442759316.29965997</v>
      </c>
      <c r="I23" s="23"/>
      <c r="J23" s="36"/>
      <c r="K23" s="37"/>
      <c r="L23" s="23"/>
      <c r="M23" s="41"/>
      <c r="N23" s="42"/>
      <c r="O23" s="23"/>
      <c r="P23" s="23">
        <f t="shared" si="3"/>
        <v>194496124.35034001</v>
      </c>
      <c r="Q23" s="23">
        <f t="shared" si="4"/>
        <v>748685906.20966005</v>
      </c>
      <c r="R23" s="22">
        <f t="shared" si="5"/>
        <v>943182030.56000006</v>
      </c>
    </row>
    <row r="24" spans="1:18" ht="28.8" x14ac:dyDescent="0.3">
      <c r="B24" s="18"/>
      <c r="C24" s="19" t="s">
        <v>33</v>
      </c>
      <c r="D24" s="36">
        <v>0</v>
      </c>
      <c r="E24" s="37">
        <v>0</v>
      </c>
      <c r="F24" s="23"/>
      <c r="G24" s="36">
        <v>0</v>
      </c>
      <c r="H24" s="37">
        <v>0</v>
      </c>
      <c r="I24" s="23"/>
      <c r="J24" s="36"/>
      <c r="K24" s="37"/>
      <c r="L24" s="23"/>
      <c r="M24" s="41"/>
      <c r="N24" s="42"/>
      <c r="O24" s="23"/>
      <c r="P24" s="23">
        <f t="shared" si="3"/>
        <v>0</v>
      </c>
      <c r="Q24" s="23">
        <f t="shared" si="4"/>
        <v>0</v>
      </c>
      <c r="R24" s="22">
        <f t="shared" si="5"/>
        <v>0</v>
      </c>
    </row>
    <row r="25" spans="1:18" ht="14.4" x14ac:dyDescent="0.3">
      <c r="B25" s="18"/>
      <c r="C25" s="19" t="s">
        <v>29</v>
      </c>
      <c r="D25" s="36">
        <v>0</v>
      </c>
      <c r="E25" s="37">
        <v>0</v>
      </c>
      <c r="F25" s="23"/>
      <c r="G25" s="36">
        <v>0</v>
      </c>
      <c r="H25" s="37">
        <v>0</v>
      </c>
      <c r="I25" s="23"/>
      <c r="J25" s="36"/>
      <c r="K25" s="37"/>
      <c r="L25" s="23"/>
      <c r="M25" s="41"/>
      <c r="N25" s="42"/>
      <c r="O25" s="23"/>
      <c r="P25" s="23">
        <f t="shared" si="3"/>
        <v>0</v>
      </c>
      <c r="Q25" s="23">
        <f t="shared" si="4"/>
        <v>0</v>
      </c>
      <c r="R25" s="22">
        <f t="shared" si="5"/>
        <v>0</v>
      </c>
    </row>
    <row r="26" spans="1:18" ht="15" thickBot="1" x14ac:dyDescent="0.35">
      <c r="B26" s="18"/>
      <c r="C26" s="19" t="s">
        <v>30</v>
      </c>
      <c r="D26" s="38">
        <v>0</v>
      </c>
      <c r="E26" s="39">
        <v>0</v>
      </c>
      <c r="F26" s="23"/>
      <c r="G26" s="38">
        <v>0</v>
      </c>
      <c r="H26" s="39">
        <v>0</v>
      </c>
      <c r="I26" s="23"/>
      <c r="J26" s="38"/>
      <c r="K26" s="39"/>
      <c r="L26" s="23"/>
      <c r="M26" s="38"/>
      <c r="N26" s="39"/>
      <c r="O26" s="23"/>
      <c r="P26" s="29">
        <f t="shared" si="3"/>
        <v>0</v>
      </c>
      <c r="Q26" s="29">
        <f t="shared" si="4"/>
        <v>0</v>
      </c>
      <c r="R26" s="28">
        <f t="shared" si="5"/>
        <v>0</v>
      </c>
    </row>
    <row r="27" spans="1:18" ht="14.4" x14ac:dyDescent="0.3">
      <c r="C27" s="15" t="s">
        <v>23</v>
      </c>
      <c r="D27" s="30">
        <f>SUM(D20:D26)</f>
        <v>214920469.96000001</v>
      </c>
      <c r="E27" s="30">
        <f>SUM(E20:E26)</f>
        <v>830736113.69000006</v>
      </c>
      <c r="F27" s="30"/>
      <c r="G27" s="30">
        <f>SUM(G20:G26)</f>
        <v>303920377.28034002</v>
      </c>
      <c r="H27" s="30">
        <f>SUM(H20:H26)</f>
        <v>1185019345.71966</v>
      </c>
      <c r="I27" s="30"/>
      <c r="J27" s="30">
        <f>SUM(J20:J26)</f>
        <v>0</v>
      </c>
      <c r="K27" s="30">
        <f>SUM(K20:K26)</f>
        <v>0</v>
      </c>
      <c r="L27" s="30"/>
      <c r="M27" s="30">
        <f>SUM(M20:M26)</f>
        <v>0</v>
      </c>
      <c r="N27" s="30">
        <f>SUM(N20:N26)</f>
        <v>0</v>
      </c>
      <c r="O27" s="31"/>
      <c r="P27" s="30">
        <f>SUM(P20:P26)</f>
        <v>518840847.24033999</v>
      </c>
      <c r="Q27" s="30">
        <f>SUM(Q20:Q26)</f>
        <v>2015755459.4096599</v>
      </c>
      <c r="R27" s="30">
        <f>SUM(R20:R26)</f>
        <v>2534596306.6500001</v>
      </c>
    </row>
    <row r="28" spans="1:18" ht="14.4" x14ac:dyDescent="0.3">
      <c r="C28" s="1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14.4" x14ac:dyDescent="0.3">
      <c r="C29" s="1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15" thickBot="1" x14ac:dyDescent="0.35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4.4" x14ac:dyDescent="0.3">
      <c r="D31" s="44" t="str">
        <f>D4</f>
        <v>SFY 2026 Q1</v>
      </c>
      <c r="E31" s="45"/>
      <c r="F31" s="32"/>
      <c r="G31" s="46" t="str">
        <f>G4</f>
        <v>SFY 2026 Q2</v>
      </c>
      <c r="H31" s="47"/>
      <c r="I31" s="32"/>
      <c r="J31" s="46" t="str">
        <f>J4</f>
        <v>SFY 2026 Q3</v>
      </c>
      <c r="K31" s="47"/>
      <c r="L31" s="32"/>
      <c r="M31" s="46" t="str">
        <f>M4</f>
        <v>SFY 2026 Q4</v>
      </c>
      <c r="N31" s="47"/>
      <c r="O31" s="32"/>
      <c r="P31" s="49" t="str">
        <f>P4</f>
        <v>SFY 2026 Total</v>
      </c>
      <c r="Q31" s="49"/>
      <c r="R31" s="49"/>
    </row>
    <row r="32" spans="1:18" ht="15" thickBot="1" x14ac:dyDescent="0.35">
      <c r="D32" s="33" t="s">
        <v>21</v>
      </c>
      <c r="E32" s="34" t="s">
        <v>22</v>
      </c>
      <c r="F32" s="32"/>
      <c r="G32" s="33" t="s">
        <v>21</v>
      </c>
      <c r="H32" s="34" t="s">
        <v>22</v>
      </c>
      <c r="I32" s="32"/>
      <c r="J32" s="33" t="s">
        <v>21</v>
      </c>
      <c r="K32" s="34" t="s">
        <v>22</v>
      </c>
      <c r="L32" s="32"/>
      <c r="M32" s="33" t="s">
        <v>21</v>
      </c>
      <c r="N32" s="34" t="s">
        <v>22</v>
      </c>
      <c r="O32" s="32"/>
      <c r="P32" s="35" t="s">
        <v>21</v>
      </c>
      <c r="Q32" s="35" t="s">
        <v>22</v>
      </c>
      <c r="R32" s="35" t="s">
        <v>28</v>
      </c>
    </row>
    <row r="33" spans="3:18" ht="14.4" x14ac:dyDescent="0.3">
      <c r="C33" s="15" t="s">
        <v>24</v>
      </c>
      <c r="D33" s="40">
        <f>SUM(D27,D14)</f>
        <v>300317957.41000003</v>
      </c>
      <c r="E33" s="40">
        <f>SUM(E27,E14)</f>
        <v>1112241960.2342308</v>
      </c>
      <c r="F33" s="31"/>
      <c r="G33" s="40">
        <f>SUM(G27,G14)</f>
        <v>390762195.04034001</v>
      </c>
      <c r="H33" s="40">
        <f>SUM(H27,H14)</f>
        <v>1471933874.6309204</v>
      </c>
      <c r="I33" s="31"/>
      <c r="J33" s="40">
        <f>SUM(J27,J14)</f>
        <v>0</v>
      </c>
      <c r="K33" s="40">
        <f>SUM(K27,K14)</f>
        <v>0</v>
      </c>
      <c r="L33" s="31"/>
      <c r="M33" s="40">
        <f>SUM(M27,M14)</f>
        <v>0</v>
      </c>
      <c r="N33" s="40">
        <f>SUM(N27,N14)</f>
        <v>0</v>
      </c>
      <c r="O33" s="31"/>
      <c r="P33" s="40">
        <f>SUM(P27,P14)</f>
        <v>691080152.45034003</v>
      </c>
      <c r="Q33" s="40">
        <f>SUM(Q27,Q14)</f>
        <v>2584175834.8651509</v>
      </c>
      <c r="R33" s="40">
        <f>SUM(R27,R14)</f>
        <v>3275255987.3154912</v>
      </c>
    </row>
    <row r="34" spans="3:18" ht="15.75" customHeight="1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3:18" ht="15.75" customHeight="1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3:18" ht="15.75" customHeight="1" x14ac:dyDescent="0.3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3:18" ht="15.75" customHeight="1" x14ac:dyDescent="0.3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8" ht="15.75" customHeight="1" x14ac:dyDescent="0.3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3:18" ht="15.75" customHeight="1" x14ac:dyDescent="0.3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3:18" ht="15.75" customHeight="1" x14ac:dyDescent="0.3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3:18" ht="15.75" customHeight="1" x14ac:dyDescent="0.3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3:18" ht="15.75" customHeight="1" x14ac:dyDescent="0.3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</sheetData>
  <mergeCells count="15">
    <mergeCell ref="D31:E31"/>
    <mergeCell ref="G31:H31"/>
    <mergeCell ref="J31:K31"/>
    <mergeCell ref="M31:N31"/>
    <mergeCell ref="P4:R4"/>
    <mergeCell ref="P18:R18"/>
    <mergeCell ref="P31:R31"/>
    <mergeCell ref="D4:E4"/>
    <mergeCell ref="G4:H4"/>
    <mergeCell ref="J4:K4"/>
    <mergeCell ref="M4:N4"/>
    <mergeCell ref="D18:E18"/>
    <mergeCell ref="G18:H18"/>
    <mergeCell ref="J18:K18"/>
    <mergeCell ref="M18:N18"/>
  </mergeCells>
  <phoneticPr fontId="4" type="noConversion"/>
  <pageMargins left="0.2" right="0.2" top="0.75" bottom="0.25" header="0.3" footer="0.3"/>
  <pageSetup scale="55" orientation="landscape" r:id="rId1"/>
  <headerFooter>
    <oddHeader>&amp;C&amp;"-,Bold"&amp;20&amp;U&amp;F</oddHeader>
  </headerFooter>
  <ignoredErrors>
    <ignoredError sqref="E11 H11 K11 N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Lesniewski, Nicole R (CHFS DMS)</cp:lastModifiedBy>
  <cp:lastPrinted>2025-04-08T15:14:35Z</cp:lastPrinted>
  <dcterms:created xsi:type="dcterms:W3CDTF">2025-04-07T13:35:54Z</dcterms:created>
  <dcterms:modified xsi:type="dcterms:W3CDTF">2026-02-18T19:01:03Z</dcterms:modified>
</cp:coreProperties>
</file>